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N:\Case No 2023-00158 Farmers RECC Rate Case\Application - Filed June 16 2023\Completed Exhibits\"/>
    </mc:Choice>
  </mc:AlternateContent>
  <xr:revisionPtr revIDLastSave="0" documentId="13_ncr:1_{C4BD322F-492B-4E13-93B0-19E85594759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atios" sheetId="1" r:id="rId1"/>
  </sheets>
  <definedNames>
    <definedName name="_xlnm.Print_Area" localSheetId="0">Ratios!$A$1:$K$45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4" i="1"/>
  <c r="D16" i="1"/>
  <c r="K39" i="1"/>
  <c r="J39" i="1"/>
  <c r="I39" i="1"/>
  <c r="H39" i="1"/>
  <c r="F39" i="1"/>
  <c r="K25" i="1"/>
  <c r="J25" i="1"/>
  <c r="I25" i="1"/>
  <c r="H25" i="1"/>
  <c r="F25" i="1"/>
  <c r="K17" i="1"/>
  <c r="J17" i="1"/>
  <c r="I17" i="1"/>
  <c r="H17" i="1"/>
  <c r="F17" i="1"/>
  <c r="D17" i="1"/>
  <c r="K9" i="1"/>
  <c r="J9" i="1"/>
  <c r="I9" i="1"/>
  <c r="H9" i="1"/>
  <c r="D8" i="1" l="1"/>
  <c r="K33" i="1"/>
  <c r="K37" i="1" s="1"/>
  <c r="K38" i="1" s="1"/>
  <c r="J33" i="1"/>
  <c r="J37" i="1" s="1"/>
  <c r="J38" i="1" s="1"/>
  <c r="I33" i="1"/>
  <c r="I37" i="1" s="1"/>
  <c r="I38" i="1" s="1"/>
  <c r="H33" i="1"/>
  <c r="H37" i="1" s="1"/>
  <c r="H38" i="1" s="1"/>
  <c r="F33" i="1"/>
  <c r="F37" i="1" s="1"/>
  <c r="F38" i="1" s="1"/>
  <c r="D37" i="1"/>
  <c r="D39" i="1" l="1"/>
  <c r="D25" i="1" l="1"/>
  <c r="H16" i="1"/>
  <c r="D9" i="1" l="1"/>
  <c r="F24" i="1" l="1"/>
  <c r="H24" i="1"/>
  <c r="I24" i="1"/>
  <c r="J24" i="1"/>
  <c r="K24" i="1"/>
  <c r="K16" i="1"/>
  <c r="F16" i="1"/>
  <c r="I16" i="1"/>
  <c r="J16" i="1"/>
  <c r="F8" i="1" l="1"/>
  <c r="H8" i="1"/>
  <c r="I8" i="1"/>
  <c r="J8" i="1"/>
  <c r="K8" i="1"/>
  <c r="F9" i="1" l="1"/>
</calcChain>
</file>

<file path=xl/sharedStrings.xml><?xml version="1.0" encoding="utf-8"?>
<sst xmlns="http://schemas.openxmlformats.org/spreadsheetml/2006/main" count="81" uniqueCount="69">
  <si>
    <t>A</t>
  </si>
  <si>
    <t>B</t>
  </si>
  <si>
    <t>C</t>
  </si>
  <si>
    <t>Interest on Long-Term Debt</t>
  </si>
  <si>
    <t>Net Margins</t>
  </si>
  <si>
    <t>D</t>
  </si>
  <si>
    <t>E</t>
  </si>
  <si>
    <t>G</t>
  </si>
  <si>
    <t>H</t>
  </si>
  <si>
    <t>Depreciation</t>
  </si>
  <si>
    <t>Debt Service</t>
  </si>
  <si>
    <t>OTIER (A + D)/A</t>
  </si>
  <si>
    <t>Patronage Capital &amp; Operating Margins</t>
  </si>
  <si>
    <t>F</t>
  </si>
  <si>
    <t>DSC (A + B + F)/G</t>
  </si>
  <si>
    <t>Exhibit 31</t>
  </si>
  <si>
    <t>Farmers Rural Electric Cooperative Corporation</t>
  </si>
  <si>
    <t>Source: Financial &amp; Operating Report Electric Distribution</t>
  </si>
  <si>
    <t>Part A. (b) Line 16</t>
  </si>
  <si>
    <t>Part A. (b) Line 29</t>
  </si>
  <si>
    <t>Part A. (b) Line 21</t>
  </si>
  <si>
    <t>Part A. (b) Line 13</t>
  </si>
  <si>
    <t>Part N. (d) Total</t>
  </si>
  <si>
    <t>TIER (2 of 3 Year Average High)</t>
  </si>
  <si>
    <t>OTIER (2 of 3 Year Average High)</t>
  </si>
  <si>
    <t>DSC (2 of 3 Year Average High)</t>
  </si>
  <si>
    <t>*</t>
  </si>
  <si>
    <t>**</t>
  </si>
  <si>
    <t>^</t>
  </si>
  <si>
    <t>"</t>
  </si>
  <si>
    <t>""</t>
  </si>
  <si>
    <t>G&amp;T Capital Credits</t>
  </si>
  <si>
    <t>Other Capital Credits</t>
  </si>
  <si>
    <t>Total Pat Cap (Cash)</t>
  </si>
  <si>
    <t>I</t>
  </si>
  <si>
    <t>Part A. (b) Line 26</t>
  </si>
  <si>
    <t>Part A. (b) Line 27</t>
  </si>
  <si>
    <t>Total - Sum</t>
  </si>
  <si>
    <t>PY - Invest in Assoc Org - Pat Cap</t>
  </si>
  <si>
    <t>(CY - Invest in Assoc Org - Pat Cap)</t>
  </si>
  <si>
    <t>J</t>
  </si>
  <si>
    <t>K</t>
  </si>
  <si>
    <t>Non Operating Margins Interest</t>
  </si>
  <si>
    <t>Part A. (b) Line 22</t>
  </si>
  <si>
    <t>MDSC (A + D + F + I + J)/G</t>
  </si>
  <si>
    <r>
      <t xml:space="preserve">Part C. Line 8 - </t>
    </r>
    <r>
      <rPr>
        <i/>
        <sz val="11"/>
        <color theme="1"/>
        <rFont val="Calibri"/>
        <family val="2"/>
        <scheme val="minor"/>
      </rPr>
      <t>Prior Year</t>
    </r>
  </si>
  <si>
    <r>
      <t xml:space="preserve">Part C. Line 8 - </t>
    </r>
    <r>
      <rPr>
        <i/>
        <sz val="11"/>
        <color theme="1"/>
        <rFont val="Calibri"/>
        <family val="2"/>
        <scheme val="minor"/>
      </rPr>
      <t>Current Year</t>
    </r>
  </si>
  <si>
    <t>MDSC (2 of 3 Year Average High)</t>
  </si>
  <si>
    <t>!</t>
  </si>
  <si>
    <t>TEST YEAR  2022</t>
  </si>
  <si>
    <t>***</t>
  </si>
  <si>
    <t>The application for Farmers RECC also refers to modified debt service coverage ("MDSC").</t>
  </si>
  <si>
    <t>MDSC is a measurement of a system's ability to generate sufficient operating funds to cover</t>
  </si>
  <si>
    <t>The CFC loan contract requires a MDSC of 1.35 for the best two of the last three years.</t>
  </si>
  <si>
    <t>its cash requirements, but adjusted to eliminate non-cash amounts that are included in margins.</t>
  </si>
  <si>
    <t xml:space="preserve">TIER (A + B)/A </t>
  </si>
  <si>
    <t>2016 and 2017 MDSC used to calculate the "2 of 3 year average high".</t>
  </si>
  <si>
    <t>2015 and 2016 TIER used to calculate the "2 of 3 year average high".</t>
  </si>
  <si>
    <t>2016 and 2018 TIER used to calculate the "2 of 3 year average high".</t>
  </si>
  <si>
    <t>2016 and 2017 OTIER used to calculate the "2 of 3 year average high".</t>
  </si>
  <si>
    <t>2016 and 2018 DSC used to calculate the "2 of 3 year average high".</t>
  </si>
  <si>
    <t>Witness: Jennie Phelps</t>
  </si>
  <si>
    <t>Page 1 of 1</t>
  </si>
  <si>
    <t>2015 and 2016 DSC used to calculate the "2 of 3 year average high".</t>
  </si>
  <si>
    <t>Times Interest Earnings Ratio ("TIER")</t>
  </si>
  <si>
    <t>Operating TIER ("OTIER")</t>
  </si>
  <si>
    <t>Debt Service Coverage ("DSC")</t>
  </si>
  <si>
    <t>Ratios</t>
  </si>
  <si>
    <r>
      <t>Modified DSC ("MDSC")</t>
    </r>
    <r>
      <rPr>
        <b/>
        <sz val="14"/>
        <color rgb="FFFF0000"/>
        <rFont val="Calibri"/>
        <family val="2"/>
        <scheme val="minor"/>
      </rPr>
      <t xml:space="preserve"> 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</si>
</sst>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3" fillId="0" borderId="0" xfId="0" applyFont="1"/>
    <xf numFmtId="165" fontId="0" fillId="0" borderId="0" xfId="1" applyNumberFormat="1" applyFont="1"/>
    <xf numFmtId="43" fontId="2" fillId="0" borderId="0" xfId="1" applyFont="1"/>
    <xf numFmtId="0" fontId="2" fillId="0" borderId="1" xfId="0" applyFont="1" applyBorder="1" applyAlignment="1">
      <alignment horizontal="center" wrapText="1"/>
    </xf>
    <xf numFmtId="165" fontId="0" fillId="0" borderId="0" xfId="1" applyNumberFormat="1" applyFont="1" applyFill="1"/>
    <xf numFmtId="0" fontId="0" fillId="2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2" applyNumberFormat="1" applyFont="1" applyFill="1" applyBorder="1"/>
    <xf numFmtId="43" fontId="0" fillId="2" borderId="0" xfId="1" applyFont="1" applyFill="1" applyBorder="1"/>
    <xf numFmtId="43" fontId="0" fillId="2" borderId="0" xfId="1" applyFont="1" applyFill="1"/>
    <xf numFmtId="43" fontId="5" fillId="2" borderId="0" xfId="1" applyFont="1" applyFill="1" applyAlignment="1">
      <alignment horizontal="lef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/>
    <xf numFmtId="165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/>
    <xf numFmtId="0" fontId="0" fillId="0" borderId="0" xfId="0" applyFill="1" applyAlignment="1">
      <alignment horizontal="left"/>
    </xf>
    <xf numFmtId="0" fontId="0" fillId="0" borderId="0" xfId="0" quotePrefix="1" applyAlignment="1">
      <alignment horizontal="left" indent="1"/>
    </xf>
    <xf numFmtId="0" fontId="8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0" fillId="0" borderId="0" xfId="0" applyNumberForma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Normal="100" workbookViewId="0">
      <selection activeCell="N20" sqref="N20"/>
    </sheetView>
  </sheetViews>
  <sheetFormatPr defaultRowHeight="15" x14ac:dyDescent="0.25"/>
  <cols>
    <col min="2" max="2" width="36" bestFit="1" customWidth="1"/>
    <col min="3" max="3" width="29.28515625" customWidth="1"/>
    <col min="4" max="4" width="12.28515625" bestFit="1" customWidth="1"/>
    <col min="5" max="5" width="2.85546875" customWidth="1"/>
    <col min="6" max="6" width="14.5703125" customWidth="1"/>
    <col min="7" max="7" width="4.28515625" customWidth="1"/>
    <col min="8" max="8" width="12.5703125" customWidth="1"/>
    <col min="9" max="9" width="13" customWidth="1"/>
    <col min="10" max="11" width="13.28515625" customWidth="1"/>
    <col min="12" max="12" width="14.28515625" bestFit="1" customWidth="1"/>
    <col min="13" max="13" width="10.5703125" bestFit="1" customWidth="1"/>
  </cols>
  <sheetData>
    <row r="1" spans="1:13" ht="15.75" x14ac:dyDescent="0.25">
      <c r="A1" s="5" t="s">
        <v>16</v>
      </c>
      <c r="B1" s="1"/>
      <c r="C1" s="1"/>
      <c r="K1" s="29" t="s">
        <v>61</v>
      </c>
    </row>
    <row r="2" spans="1:13" ht="15.75" x14ac:dyDescent="0.25">
      <c r="A2" s="5" t="s">
        <v>15</v>
      </c>
      <c r="B2" s="1"/>
      <c r="C2" s="1"/>
      <c r="K2" s="29" t="s">
        <v>62</v>
      </c>
    </row>
    <row r="3" spans="1:13" ht="15.75" x14ac:dyDescent="0.25">
      <c r="A3" s="5" t="s">
        <v>67</v>
      </c>
      <c r="B3" s="1"/>
      <c r="C3" s="1"/>
    </row>
    <row r="4" spans="1:13" x14ac:dyDescent="0.25">
      <c r="D4" s="3"/>
      <c r="E4" s="3"/>
      <c r="F4" s="3"/>
      <c r="G4" s="3"/>
      <c r="I4" s="3"/>
      <c r="K4" s="3"/>
    </row>
    <row r="5" spans="1:13" ht="37.5" x14ac:dyDescent="0.25">
      <c r="B5" s="32" t="s">
        <v>64</v>
      </c>
      <c r="C5" s="8" t="s">
        <v>17</v>
      </c>
      <c r="D5" s="2">
        <v>2017</v>
      </c>
      <c r="E5" s="2"/>
      <c r="F5" s="2">
        <v>2018</v>
      </c>
      <c r="G5" s="2"/>
      <c r="H5" s="2">
        <v>2019</v>
      </c>
      <c r="I5" s="2">
        <v>2020</v>
      </c>
      <c r="J5" s="2">
        <v>2021</v>
      </c>
      <c r="K5" s="8" t="s">
        <v>49</v>
      </c>
    </row>
    <row r="6" spans="1:13" x14ac:dyDescent="0.25">
      <c r="A6" s="3" t="s">
        <v>0</v>
      </c>
      <c r="B6" t="s">
        <v>3</v>
      </c>
      <c r="C6" t="s">
        <v>18</v>
      </c>
      <c r="D6" s="6">
        <v>1793685</v>
      </c>
      <c r="E6" s="6"/>
      <c r="F6" s="6">
        <v>1969012</v>
      </c>
      <c r="G6" s="6"/>
      <c r="H6" s="6">
        <v>2049358</v>
      </c>
      <c r="I6" s="6">
        <v>1712580</v>
      </c>
      <c r="J6" s="6">
        <v>1555037</v>
      </c>
      <c r="K6" s="6">
        <v>1800708</v>
      </c>
      <c r="M6" s="4"/>
    </row>
    <row r="7" spans="1:13" x14ac:dyDescent="0.25">
      <c r="A7" s="3" t="s">
        <v>1</v>
      </c>
      <c r="B7" t="s">
        <v>4</v>
      </c>
      <c r="C7" t="s">
        <v>19</v>
      </c>
      <c r="D7" s="6">
        <v>1787029</v>
      </c>
      <c r="E7" s="6"/>
      <c r="F7" s="6">
        <v>3231820</v>
      </c>
      <c r="G7" s="6"/>
      <c r="H7" s="6">
        <v>2718897</v>
      </c>
      <c r="I7" s="6">
        <v>2181134</v>
      </c>
      <c r="J7" s="6">
        <v>2534898</v>
      </c>
      <c r="K7" s="6">
        <v>2281606</v>
      </c>
      <c r="M7" s="4"/>
    </row>
    <row r="8" spans="1:13" s="1" customFormat="1" x14ac:dyDescent="0.25">
      <c r="A8" s="3" t="s">
        <v>2</v>
      </c>
      <c r="B8" s="1" t="s">
        <v>55</v>
      </c>
      <c r="D8" s="7">
        <f>+(D6+D7)/D6</f>
        <v>1.9962892035112074</v>
      </c>
      <c r="E8" s="7"/>
      <c r="F8" s="7">
        <f t="shared" ref="F8:K8" si="0">+(F6+F7)/F6</f>
        <v>2.6413409364696609</v>
      </c>
      <c r="G8" s="7"/>
      <c r="H8" s="7">
        <f t="shared" si="0"/>
        <v>2.3267067052218304</v>
      </c>
      <c r="I8" s="7">
        <f t="shared" si="0"/>
        <v>2.2735953940837801</v>
      </c>
      <c r="J8" s="7">
        <f t="shared" si="0"/>
        <v>2.6301206980927141</v>
      </c>
      <c r="K8" s="7">
        <f t="shared" si="0"/>
        <v>2.2670605117542655</v>
      </c>
      <c r="M8" s="7"/>
    </row>
    <row r="9" spans="1:13" x14ac:dyDescent="0.25">
      <c r="A9" s="3"/>
      <c r="B9" s="10" t="s">
        <v>23</v>
      </c>
      <c r="C9" s="10"/>
      <c r="D9" s="16">
        <f>AVERAGE(2.41,2.68)</f>
        <v>2.5449999999999999</v>
      </c>
      <c r="E9" s="17" t="s">
        <v>26</v>
      </c>
      <c r="F9" s="16">
        <f>AVERAGE(F8,2.68)</f>
        <v>2.6606704682348306</v>
      </c>
      <c r="G9" s="17" t="s">
        <v>27</v>
      </c>
      <c r="H9" s="16">
        <f>AVERAGE(F8,H8)</f>
        <v>2.4840238208457457</v>
      </c>
      <c r="I9" s="16">
        <f>AVERAGE(F8,H8)</f>
        <v>2.4840238208457457</v>
      </c>
      <c r="J9" s="16">
        <f>AVERAGE(H8,J8)</f>
        <v>2.4784137016572725</v>
      </c>
      <c r="K9" s="15">
        <f>AVERAGE(J8,K8)</f>
        <v>2.4485906049234898</v>
      </c>
    </row>
    <row r="10" spans="1:13" s="12" customFormat="1" x14ac:dyDescent="0.25">
      <c r="A10" s="11"/>
      <c r="E10" s="18" t="s">
        <v>26</v>
      </c>
      <c r="F10" s="19" t="s">
        <v>57</v>
      </c>
      <c r="G10" s="13"/>
      <c r="H10" s="13"/>
      <c r="I10" s="13"/>
      <c r="J10" s="13"/>
      <c r="K10" s="14"/>
    </row>
    <row r="11" spans="1:13" s="12" customFormat="1" x14ac:dyDescent="0.25">
      <c r="A11" s="11"/>
      <c r="E11" s="18" t="s">
        <v>27</v>
      </c>
      <c r="F11" s="19" t="s">
        <v>58</v>
      </c>
      <c r="I11" s="13"/>
      <c r="J11" s="13"/>
      <c r="K11" s="14"/>
    </row>
    <row r="12" spans="1:13" s="12" customFormat="1" x14ac:dyDescent="0.25">
      <c r="A12" s="11"/>
      <c r="C12" s="18"/>
      <c r="D12" s="19"/>
      <c r="E12" s="13"/>
      <c r="F12" s="13"/>
      <c r="G12" s="13"/>
      <c r="H12" s="13"/>
      <c r="I12" s="13"/>
      <c r="J12" s="13"/>
      <c r="K12" s="14"/>
    </row>
    <row r="13" spans="1:13" x14ac:dyDescent="0.25">
      <c r="D13" s="3"/>
      <c r="E13" s="3"/>
      <c r="F13" s="3"/>
      <c r="G13" s="3"/>
      <c r="I13" s="3"/>
      <c r="K13" s="3"/>
    </row>
    <row r="14" spans="1:13" ht="30.75" x14ac:dyDescent="0.3">
      <c r="B14" s="31" t="s">
        <v>65</v>
      </c>
      <c r="C14" s="8" t="s">
        <v>17</v>
      </c>
      <c r="D14" s="2">
        <v>2017</v>
      </c>
      <c r="E14" s="2"/>
      <c r="F14" s="2">
        <v>2018</v>
      </c>
      <c r="G14" s="2"/>
      <c r="H14" s="2">
        <v>2019</v>
      </c>
      <c r="I14" s="2">
        <v>2020</v>
      </c>
      <c r="J14" s="2">
        <v>2021</v>
      </c>
      <c r="K14" s="8" t="s">
        <v>49</v>
      </c>
    </row>
    <row r="15" spans="1:13" x14ac:dyDescent="0.25">
      <c r="A15" s="3" t="s">
        <v>5</v>
      </c>
      <c r="B15" t="s">
        <v>12</v>
      </c>
      <c r="C15" t="s">
        <v>20</v>
      </c>
      <c r="D15" s="6">
        <v>442852</v>
      </c>
      <c r="E15" s="6"/>
      <c r="F15" s="6">
        <v>1162571</v>
      </c>
      <c r="G15" s="6"/>
      <c r="H15" s="6">
        <v>289816</v>
      </c>
      <c r="I15" s="6">
        <v>586456</v>
      </c>
      <c r="J15" s="6">
        <v>730147</v>
      </c>
      <c r="K15" s="6">
        <v>14696</v>
      </c>
    </row>
    <row r="16" spans="1:13" s="1" customFormat="1" x14ac:dyDescent="0.25">
      <c r="A16" s="3" t="s">
        <v>6</v>
      </c>
      <c r="B16" s="1" t="s">
        <v>11</v>
      </c>
      <c r="D16" s="7">
        <f>+(D15+D6)/D6</f>
        <v>1.2468950791248186</v>
      </c>
      <c r="E16" s="7"/>
      <c r="F16" s="7">
        <f>+(F15+F6)/F6</f>
        <v>1.5904336794290741</v>
      </c>
      <c r="G16" s="7"/>
      <c r="H16" s="7">
        <f>+(H15+H6)/H6</f>
        <v>1.1414179464983667</v>
      </c>
      <c r="I16" s="7">
        <f>+(I15+I6)/I6</f>
        <v>1.3424400611942215</v>
      </c>
      <c r="J16" s="7">
        <f>+(J15+J6)/J6</f>
        <v>1.4695367377110642</v>
      </c>
      <c r="K16" s="7">
        <f>+(K15+K6)/K6</f>
        <v>1.0081612343589299</v>
      </c>
    </row>
    <row r="17" spans="1:12" x14ac:dyDescent="0.25">
      <c r="B17" s="10" t="s">
        <v>24</v>
      </c>
      <c r="C17" s="10"/>
      <c r="D17" s="16">
        <f>AVERAGE(D16,1.17)</f>
        <v>1.2084475395624092</v>
      </c>
      <c r="E17" s="17" t="s">
        <v>28</v>
      </c>
      <c r="F17" s="16">
        <f>AVERAGE(D16,F16)</f>
        <v>1.4186643792769464</v>
      </c>
      <c r="G17" s="17"/>
      <c r="H17" s="16">
        <f>AVERAGE(D16,F16)</f>
        <v>1.4186643792769464</v>
      </c>
      <c r="I17" s="16">
        <f>AVERAGE(F16,I16)</f>
        <v>1.4664368703116479</v>
      </c>
      <c r="J17" s="16">
        <f>AVERAGE(I16,J16)</f>
        <v>1.4059883994526428</v>
      </c>
      <c r="K17" s="15">
        <f>AVERAGE(I16,J16)</f>
        <v>1.4059883994526428</v>
      </c>
    </row>
    <row r="18" spans="1:12" x14ac:dyDescent="0.25">
      <c r="E18" s="18" t="s">
        <v>28</v>
      </c>
      <c r="F18" s="19" t="s">
        <v>59</v>
      </c>
      <c r="G18" s="3"/>
      <c r="I18" s="3"/>
      <c r="K18" s="30"/>
    </row>
    <row r="19" spans="1:12" x14ac:dyDescent="0.25">
      <c r="D19" s="3"/>
      <c r="E19" s="3"/>
      <c r="F19" s="3"/>
      <c r="G19" s="3"/>
      <c r="I19" s="3"/>
    </row>
    <row r="20" spans="1:12" x14ac:dyDescent="0.25">
      <c r="D20" s="3"/>
      <c r="E20" s="3"/>
      <c r="F20" s="3"/>
      <c r="G20" s="3"/>
      <c r="I20" s="3"/>
      <c r="K20" s="3"/>
    </row>
    <row r="21" spans="1:12" ht="37.5" x14ac:dyDescent="0.3">
      <c r="B21" s="31" t="s">
        <v>66</v>
      </c>
      <c r="C21" s="8" t="s">
        <v>17</v>
      </c>
      <c r="D21" s="2">
        <v>2017</v>
      </c>
      <c r="E21" s="2"/>
      <c r="F21" s="2">
        <v>2018</v>
      </c>
      <c r="G21" s="2"/>
      <c r="H21" s="2">
        <v>2019</v>
      </c>
      <c r="I21" s="2">
        <v>2020</v>
      </c>
      <c r="J21" s="2">
        <v>2021</v>
      </c>
      <c r="K21" s="8" t="s">
        <v>49</v>
      </c>
    </row>
    <row r="22" spans="1:12" x14ac:dyDescent="0.25">
      <c r="A22" s="3" t="s">
        <v>13</v>
      </c>
      <c r="B22" t="s">
        <v>9</v>
      </c>
      <c r="C22" t="s">
        <v>21</v>
      </c>
      <c r="D22" s="6">
        <v>3024746</v>
      </c>
      <c r="E22" s="6"/>
      <c r="F22" s="6">
        <v>3162299</v>
      </c>
      <c r="G22" s="6"/>
      <c r="H22" s="6">
        <v>3307689</v>
      </c>
      <c r="I22" s="6">
        <v>3445761</v>
      </c>
      <c r="J22" s="6">
        <v>3554644</v>
      </c>
      <c r="K22" s="6">
        <v>3728106</v>
      </c>
    </row>
    <row r="23" spans="1:12" x14ac:dyDescent="0.25">
      <c r="A23" s="3" t="s">
        <v>7</v>
      </c>
      <c r="B23" t="s">
        <v>10</v>
      </c>
      <c r="C23" t="s">
        <v>22</v>
      </c>
      <c r="D23" s="9">
        <v>4099825</v>
      </c>
      <c r="E23" s="9"/>
      <c r="F23" s="6">
        <v>4418109</v>
      </c>
      <c r="G23" s="6"/>
      <c r="H23" s="6">
        <v>4183706</v>
      </c>
      <c r="I23" s="6">
        <v>3939090</v>
      </c>
      <c r="J23" s="6">
        <v>3869047</v>
      </c>
      <c r="K23" s="6">
        <v>4257811</v>
      </c>
    </row>
    <row r="24" spans="1:12" s="1" customFormat="1" x14ac:dyDescent="0.25">
      <c r="A24" s="3" t="s">
        <v>8</v>
      </c>
      <c r="B24" s="1" t="s">
        <v>14</v>
      </c>
      <c r="D24" s="7">
        <f>+(D6+D7+D22)/D23</f>
        <v>1.6111565737561968</v>
      </c>
      <c r="E24" s="7"/>
      <c r="F24" s="7">
        <f>+(F6+F7+F22)/F23</f>
        <v>1.8929209306515524</v>
      </c>
      <c r="G24" s="7"/>
      <c r="H24" s="7">
        <f>+(H6+H7+H22)/H23</f>
        <v>1.9303325807310552</v>
      </c>
      <c r="I24" s="7">
        <f>+(I6+I7+I22)/I23</f>
        <v>1.8632412562292306</v>
      </c>
      <c r="J24" s="7">
        <f>+(J6+J7+J22)/J23</f>
        <v>1.9758299653635636</v>
      </c>
      <c r="K24" s="7">
        <f>+(K6+K7+K22)/K23</f>
        <v>1.8343745177979953</v>
      </c>
    </row>
    <row r="25" spans="1:12" x14ac:dyDescent="0.25">
      <c r="B25" s="10" t="s">
        <v>25</v>
      </c>
      <c r="C25" s="10"/>
      <c r="D25" s="16">
        <f>AVERAGE(1.78, 1.9)</f>
        <v>1.8399999999999999</v>
      </c>
      <c r="E25" s="17" t="s">
        <v>29</v>
      </c>
      <c r="F25" s="16">
        <f>AVERAGE(1.9,F24)</f>
        <v>1.8964604653257762</v>
      </c>
      <c r="G25" s="17" t="s">
        <v>30</v>
      </c>
      <c r="H25" s="16">
        <f>AVERAGE(H24,F24)</f>
        <v>1.9116267556913038</v>
      </c>
      <c r="I25" s="16">
        <f>AVERAGE(F24,H24)</f>
        <v>1.9116267556913038</v>
      </c>
      <c r="J25" s="16">
        <f>AVERAGE(H24,J24)</f>
        <v>1.9530812730473093</v>
      </c>
      <c r="K25" s="15">
        <f>AVERAGE(I24,J24)</f>
        <v>1.9195356107963972</v>
      </c>
    </row>
    <row r="26" spans="1:12" x14ac:dyDescent="0.25">
      <c r="E26" s="18" t="s">
        <v>29</v>
      </c>
      <c r="F26" s="19" t="s">
        <v>63</v>
      </c>
    </row>
    <row r="27" spans="1:12" x14ac:dyDescent="0.25">
      <c r="E27" s="18" t="s">
        <v>30</v>
      </c>
      <c r="F27" s="19" t="s">
        <v>60</v>
      </c>
    </row>
    <row r="28" spans="1:12" x14ac:dyDescent="0.25">
      <c r="B28" s="21"/>
      <c r="D28" s="4"/>
      <c r="E28" s="4"/>
    </row>
    <row r="29" spans="1:12" x14ac:dyDescent="0.25">
      <c r="B29" s="21"/>
      <c r="D29" s="3"/>
      <c r="E29" s="3"/>
      <c r="F29" s="3"/>
      <c r="G29" s="3"/>
      <c r="I29" s="3"/>
      <c r="K29" s="3"/>
    </row>
    <row r="30" spans="1:12" ht="30.75" x14ac:dyDescent="0.3">
      <c r="B30" s="27" t="s">
        <v>68</v>
      </c>
      <c r="C30" s="8" t="s">
        <v>17</v>
      </c>
      <c r="D30" s="2">
        <v>2017</v>
      </c>
      <c r="E30" s="2"/>
      <c r="F30" s="2">
        <v>2018</v>
      </c>
      <c r="G30" s="2"/>
      <c r="H30" s="2">
        <v>2019</v>
      </c>
      <c r="I30" s="2">
        <v>2020</v>
      </c>
      <c r="J30" s="2">
        <v>2021</v>
      </c>
      <c r="K30" s="8" t="s">
        <v>49</v>
      </c>
    </row>
    <row r="31" spans="1:12" x14ac:dyDescent="0.25">
      <c r="A31" s="3" t="s">
        <v>34</v>
      </c>
      <c r="B31" s="25" t="s">
        <v>42</v>
      </c>
      <c r="C31" t="s">
        <v>43</v>
      </c>
      <c r="D31" s="23">
        <v>48348</v>
      </c>
      <c r="E31" s="23"/>
      <c r="F31" s="9">
        <v>52681</v>
      </c>
      <c r="G31" s="23"/>
      <c r="H31" s="9">
        <v>349056</v>
      </c>
      <c r="I31" s="9">
        <v>125650</v>
      </c>
      <c r="J31" s="9">
        <v>43797</v>
      </c>
      <c r="K31" s="9">
        <v>59725</v>
      </c>
      <c r="L31" s="24"/>
    </row>
    <row r="32" spans="1:12" x14ac:dyDescent="0.25">
      <c r="A32" s="3"/>
      <c r="B32" s="25"/>
      <c r="D32" s="23"/>
      <c r="E32" s="23"/>
      <c r="F32" s="23"/>
      <c r="G32" s="23"/>
      <c r="H32" s="23"/>
      <c r="I32" s="23"/>
      <c r="J32" s="23"/>
      <c r="K32" s="23"/>
      <c r="L32" s="24"/>
    </row>
    <row r="33" spans="1:12" x14ac:dyDescent="0.25">
      <c r="B33" s="22" t="s">
        <v>38</v>
      </c>
      <c r="C33" s="22" t="s">
        <v>45</v>
      </c>
      <c r="D33" s="24">
        <v>27153921</v>
      </c>
      <c r="E33" s="24"/>
      <c r="F33" s="24">
        <f>-D36</f>
        <v>28171976</v>
      </c>
      <c r="G33" s="24"/>
      <c r="H33" s="24">
        <f>-F36</f>
        <v>29983348</v>
      </c>
      <c r="I33" s="24">
        <f>-H36</f>
        <v>31773489</v>
      </c>
      <c r="J33" s="24">
        <f>-I36</f>
        <v>32550149</v>
      </c>
      <c r="K33" s="24">
        <f>-J36</f>
        <v>33044188</v>
      </c>
      <c r="L33" s="24"/>
    </row>
    <row r="34" spans="1:12" x14ac:dyDescent="0.25">
      <c r="B34" s="22" t="s">
        <v>31</v>
      </c>
      <c r="C34" s="22" t="s">
        <v>35</v>
      </c>
      <c r="D34" s="6">
        <v>978324</v>
      </c>
      <c r="E34" s="6"/>
      <c r="F34" s="6">
        <v>1798193</v>
      </c>
      <c r="G34" s="6"/>
      <c r="H34" s="6">
        <v>1840453</v>
      </c>
      <c r="I34" s="6">
        <v>1210935</v>
      </c>
      <c r="J34" s="6">
        <v>456825</v>
      </c>
      <c r="K34" s="6">
        <v>1516655</v>
      </c>
      <c r="L34" s="6"/>
    </row>
    <row r="35" spans="1:12" x14ac:dyDescent="0.25">
      <c r="B35" s="22" t="s">
        <v>32</v>
      </c>
      <c r="C35" s="22" t="s">
        <v>36</v>
      </c>
      <c r="D35" s="6">
        <v>90800</v>
      </c>
      <c r="E35" s="6"/>
      <c r="F35" s="6">
        <v>68880</v>
      </c>
      <c r="G35" s="6"/>
      <c r="H35" s="6">
        <v>64332</v>
      </c>
      <c r="I35" s="6">
        <v>113474</v>
      </c>
      <c r="J35" s="6">
        <v>129796</v>
      </c>
      <c r="K35" s="6">
        <v>163951</v>
      </c>
      <c r="L35" s="6"/>
    </row>
    <row r="36" spans="1:12" x14ac:dyDescent="0.25">
      <c r="B36" s="26" t="s">
        <v>39</v>
      </c>
      <c r="C36" s="22" t="s">
        <v>46</v>
      </c>
      <c r="D36" s="20">
        <v>-28171976</v>
      </c>
      <c r="E36" s="6"/>
      <c r="F36" s="20">
        <v>-29983348</v>
      </c>
      <c r="G36" s="6"/>
      <c r="H36" s="20">
        <v>-31773489</v>
      </c>
      <c r="I36" s="20">
        <v>-32550149</v>
      </c>
      <c r="J36" s="20">
        <v>-33044188</v>
      </c>
      <c r="K36" s="20">
        <v>-33527990</v>
      </c>
      <c r="L36" s="6"/>
    </row>
    <row r="37" spans="1:12" x14ac:dyDescent="0.25">
      <c r="A37" s="3" t="s">
        <v>40</v>
      </c>
      <c r="B37" s="21" t="s">
        <v>33</v>
      </c>
      <c r="C37" t="s">
        <v>37</v>
      </c>
      <c r="D37" s="6">
        <f>SUM(D33:D36)</f>
        <v>51069</v>
      </c>
      <c r="E37" s="6"/>
      <c r="F37" s="6">
        <f>SUM(F33:F36)</f>
        <v>55701</v>
      </c>
      <c r="G37" s="6"/>
      <c r="H37" s="6">
        <f>SUM(H33:H36)</f>
        <v>114644</v>
      </c>
      <c r="I37" s="6">
        <f>SUM(I33:I36)</f>
        <v>547749</v>
      </c>
      <c r="J37" s="6">
        <f>SUM(J33:J36)</f>
        <v>92582</v>
      </c>
      <c r="K37" s="6">
        <f>SUM(K33:K36)</f>
        <v>1196804</v>
      </c>
      <c r="L37" s="6"/>
    </row>
    <row r="38" spans="1:12" s="1" customFormat="1" x14ac:dyDescent="0.25">
      <c r="A38" s="3" t="s">
        <v>41</v>
      </c>
      <c r="B38" s="1" t="s">
        <v>44</v>
      </c>
      <c r="D38" s="7">
        <f>(D6+D15+D22+D31+D37)/D23</f>
        <v>1.3075436146664796</v>
      </c>
      <c r="E38" s="7"/>
      <c r="F38" s="7">
        <f>(F6+F15+F22+F31+F37)/F23</f>
        <v>1.4490959820140246</v>
      </c>
      <c r="G38" s="7"/>
      <c r="H38" s="7">
        <f>(H6+H15+H22+H31+H37)/H23</f>
        <v>1.4605622383599612</v>
      </c>
      <c r="I38" s="7">
        <f>(I6+I15+I22+I31+I37)/I23</f>
        <v>1.6293600806277593</v>
      </c>
      <c r="J38" s="7">
        <f>(J6+J15+J22+J31+J37)/J23</f>
        <v>1.5446199025237999</v>
      </c>
      <c r="K38" s="7">
        <f>(K6+K15+K22+K31+K37)/K23</f>
        <v>1.5970739424554072</v>
      </c>
    </row>
    <row r="39" spans="1:12" x14ac:dyDescent="0.25">
      <c r="B39" s="10" t="s">
        <v>47</v>
      </c>
      <c r="C39" s="10"/>
      <c r="D39" s="16">
        <f>AVERAGE(D38,1.25)</f>
        <v>1.2787718073332397</v>
      </c>
      <c r="E39" s="17" t="s">
        <v>48</v>
      </c>
      <c r="F39" s="16">
        <f>AVERAGE(D38,F38)</f>
        <v>1.378319798340252</v>
      </c>
      <c r="G39" s="17"/>
      <c r="H39" s="16">
        <f>AVERAGE(F38,H38)</f>
        <v>1.454829110186993</v>
      </c>
      <c r="I39" s="16">
        <f>AVERAGE(H38,I38)</f>
        <v>1.5449611594938601</v>
      </c>
      <c r="J39" s="16">
        <f>AVERAGE(I38,J38)</f>
        <v>1.5869899915757797</v>
      </c>
      <c r="K39" s="15">
        <f>AVERAGE(I38,K38)</f>
        <v>1.6132170115415834</v>
      </c>
    </row>
    <row r="40" spans="1:12" x14ac:dyDescent="0.25">
      <c r="E40" s="18" t="s">
        <v>48</v>
      </c>
      <c r="F40" s="19" t="s">
        <v>56</v>
      </c>
    </row>
    <row r="42" spans="1:12" x14ac:dyDescent="0.25">
      <c r="A42" s="28" t="s">
        <v>50</v>
      </c>
      <c r="B42" t="s">
        <v>51</v>
      </c>
    </row>
    <row r="43" spans="1:12" x14ac:dyDescent="0.25">
      <c r="B43" t="s">
        <v>52</v>
      </c>
    </row>
    <row r="44" spans="1:12" x14ac:dyDescent="0.25">
      <c r="B44" t="s">
        <v>54</v>
      </c>
    </row>
    <row r="45" spans="1:12" x14ac:dyDescent="0.25">
      <c r="B45" t="s">
        <v>53</v>
      </c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Jennie Phelps</cp:lastModifiedBy>
  <cp:lastPrinted>2023-07-19T18:39:00Z</cp:lastPrinted>
  <dcterms:created xsi:type="dcterms:W3CDTF">2019-03-14T13:36:19Z</dcterms:created>
  <dcterms:modified xsi:type="dcterms:W3CDTF">2023-07-19T18:45:18Z</dcterms:modified>
</cp:coreProperties>
</file>